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NFORMACIÓN DE ANGIE 251011 A 120713\EMMANUEL\Angy 2011\PROSSAPYS\ACCIONES RURALES 2021\AVANCES\NOV\"/>
    </mc:Choice>
  </mc:AlternateContent>
  <xr:revisionPtr revIDLastSave="0" documentId="13_ncr:1_{13B57D2E-3CCA-4CFE-8D88-715F848CD4CF}" xr6:coauthVersionLast="47" xr6:coauthVersionMax="47" xr10:uidLastSave="{00000000-0000-0000-0000-000000000000}"/>
  <bookViews>
    <workbookView xWindow="-120" yWindow="-120" windowWidth="20730" windowHeight="11160" xr2:uid="{9DC2D309-985E-4D30-8FF3-58283DAA8D48}"/>
  </bookViews>
  <sheets>
    <sheet name="NOV" sheetId="1" r:id="rId1"/>
  </sheets>
  <definedNames>
    <definedName name="_xlnm.Print_Area" localSheetId="0">NOV!$A$2:$S$54</definedName>
    <definedName name="_xlnm.Print_Titles" localSheetId="0">NOV!$1:$12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K28" i="1"/>
  <c r="K21" i="1" l="1"/>
  <c r="K27" i="1"/>
  <c r="K22" i="1"/>
  <c r="K25" i="1" l="1"/>
  <c r="K16" i="1"/>
  <c r="I19" i="1" l="1"/>
  <c r="K23" i="1"/>
  <c r="K17" i="1"/>
  <c r="L23" i="1" l="1"/>
  <c r="K24" i="1" l="1"/>
  <c r="L16" i="1" l="1"/>
  <c r="L24" i="1" l="1"/>
  <c r="K18" i="1"/>
  <c r="L18" i="1" s="1"/>
  <c r="L17" i="1"/>
  <c r="I24" i="1"/>
  <c r="I23" i="1"/>
  <c r="I16" i="1"/>
  <c r="L25" i="1" l="1"/>
  <c r="L22" i="1" l="1"/>
  <c r="L27" i="1"/>
  <c r="I17" i="1"/>
  <c r="I27" i="1"/>
  <c r="I21" i="1"/>
  <c r="I25" i="1"/>
  <c r="I18" i="1"/>
  <c r="I28" i="1" l="1"/>
  <c r="I32" i="1" s="1"/>
  <c r="L28" i="1" l="1"/>
  <c r="K32" i="1"/>
  <c r="I22" i="1"/>
  <c r="I34" i="1" s="1"/>
  <c r="L21" i="1" l="1"/>
  <c r="R34" i="1"/>
  <c r="Q34" i="1"/>
  <c r="P34" i="1"/>
  <c r="O34" i="1"/>
  <c r="N34" i="1"/>
  <c r="M34" i="1"/>
  <c r="H34" i="1"/>
  <c r="G34" i="1"/>
  <c r="F34" i="1"/>
  <c r="H32" i="1"/>
  <c r="G32" i="1"/>
  <c r="F32" i="1"/>
  <c r="E32" i="1"/>
  <c r="E34" i="1" s="1"/>
  <c r="D32" i="1"/>
  <c r="D34" i="1" s="1"/>
  <c r="C32" i="1"/>
  <c r="J34" i="1" l="1"/>
  <c r="J32" i="1"/>
  <c r="L32" i="1"/>
  <c r="K34" i="1"/>
  <c r="L34" i="1" l="1"/>
</calcChain>
</file>

<file path=xl/sharedStrings.xml><?xml version="1.0" encoding="utf-8"?>
<sst xmlns="http://schemas.openxmlformats.org/spreadsheetml/2006/main" count="95" uniqueCount="83">
  <si>
    <t>COMISION NACIONAL DEL AGUA</t>
  </si>
  <si>
    <t>SUBDIRECCIÓN GENERAL DE AGUA POTABLE, DRENAJE Y SANEAMIENTO</t>
  </si>
  <si>
    <t>PROGRAMA DE AGUA POTABLE, DRENAJE Y TRATAMIENTO</t>
  </si>
  <si>
    <t>PROAGUA EN LOCALIDADES RURALES 2021</t>
  </si>
  <si>
    <t>AVANCE DE RECURSOS Y METAS</t>
  </si>
  <si>
    <t>ORGANISMO DE CUENCA: FRONTERA SUR</t>
  </si>
  <si>
    <t xml:space="preserve">ESTADO:          </t>
  </si>
  <si>
    <t>TABASCO</t>
  </si>
  <si>
    <t>FECHA DE LABORACION:</t>
  </si>
  <si>
    <t>PROYECTO</t>
  </si>
  <si>
    <t>DESCRIPCIÓN DE LA OBRA</t>
  </si>
  <si>
    <t>INVERSION AUTORIZADA</t>
  </si>
  <si>
    <t>CONTRATADO</t>
  </si>
  <si>
    <t>AVANCE FÍSICO</t>
  </si>
  <si>
    <r>
      <t xml:space="preserve">AVANCE FINANCIERO </t>
    </r>
    <r>
      <rPr>
        <b/>
        <sz val="8"/>
        <rFont val="Montserrat"/>
      </rPr>
      <t>(Pagado)</t>
    </r>
  </si>
  <si>
    <t xml:space="preserve">M E T A S  </t>
  </si>
  <si>
    <t>OBSERVACIONES</t>
  </si>
  <si>
    <t>N° DE OBRAS</t>
  </si>
  <si>
    <t xml:space="preserve"> Nº DE LOCALIDADES</t>
  </si>
  <si>
    <t>PERSONAS BENEFICIADAS</t>
  </si>
  <si>
    <t xml:space="preserve">N° DE CONTRATO            </t>
  </si>
  <si>
    <t>CONAGUA</t>
  </si>
  <si>
    <t xml:space="preserve">ESTADO             </t>
  </si>
  <si>
    <t>MUNICIPIO</t>
  </si>
  <si>
    <t>INVERSION</t>
  </si>
  <si>
    <t>%</t>
  </si>
  <si>
    <t>Contratadas</t>
  </si>
  <si>
    <t>Terminadas</t>
  </si>
  <si>
    <t>R E C U R S O S     F E D E R A L I Z A D O S</t>
  </si>
  <si>
    <t>PROAGUA APARTADO RURAL 2021</t>
  </si>
  <si>
    <t>A) ORGANO OPERADOR "COMISIÓN ESTATAL DE AGUA y SANEAMIENTO"</t>
  </si>
  <si>
    <t>CONSTRUCCIÓN DEL SISTEMA DE AGUA POTABLE INCLUYE (UNA RED DE 4,731 ML DE TUBERÍA PVC, POZO PROFUNDO, SUBESTACIÓN ELÉCTRICA, 120 TOMAS DOMICILIARIAS, CASETA DE INSPECCIÓN, TANQUE ELEVADO Y CERCA PERIMETRAL), EN ALACRÁN (MANATINERO), MUNICIPIO DE CÁRDENAS, TABASCO</t>
  </si>
  <si>
    <t>ELABORACIÓN DE ESTUDIO Y PROYECTO EJECUTIVO PARA LA CONSTRUCCIÓN DE CAPTACIÓN, PLANTA POTABILIZADORA Y RED DE DISTRIBUCIÓN EN EL CORREDOR EL PORTÓN - FRANCISCO. J. SANTA MARÍA (CACAO) - JALAPA, DEL MUNICIPIO DE JALAPA, TABASCO</t>
  </si>
  <si>
    <t>CONSTRUCCIÓN DEL SISTEMA DE ALCANTARILLADO SANITARIO DE TUBERÍA SERIE 20 (3,945 ML), LÍNEA DE PRESIÓN  DE 3" Y 4" DE Ø  (1,254 ML)  70 POZOS DE VISITA Y CÁRCAMO DE 3 M DE Ø  Y PLANTA DE TRATAMIENTO DE AGUA RESIDUAL, EN CEIBA 2DA. SECCIÓN (SAN LUIS), MUNICIPIO DE TACOTALPA, TABASCO</t>
  </si>
  <si>
    <t>REHABILITACIÓN DE LA PLANTA DE TRATAMIENTO DE AGUAS RESIDUALES DEL EJIDO VÍCTOR FERNÁNDEZ MANERO 2DA. SECCIÓN, DEL MUNICIPIO DE JALAPA, TABASCO</t>
  </si>
  <si>
    <t>ELABORACIÓN DE ESTUDIO Y PROYECTO EJECUTIVO PARA LA CONSTRUCCIÓN DE LA PLANTA DE TRATAMIENTO DE AGUAS RESIDUALES DEL POBLADO OXOLOTÁN EN EL MUNICIPIO DE TACOTALPA, TABASCO</t>
  </si>
  <si>
    <t>ELABORACIÓN DE ESTUDIO Y PROYECTO PARA LA CONSTRUCCIÓN DE LA PLANTA DE TRATAMIENTO DE AGUAS RESIDUALES EN LA RA. CHICHONAL 1RA. SECCIÓN, BENEFICIANDO A LAS RANCHERÍAS CHICHONAL 2DA. Y 3RA. SECCION DEL MUNICIPIO DE JALAPA, TABASCO.</t>
  </si>
  <si>
    <t>SUPERVISIÓN TECNICA</t>
  </si>
  <si>
    <t>ADMINISTRACIÓN (CEAS)</t>
  </si>
  <si>
    <r>
      <t>ATENCIÓN SOCIAL y PARTICIPACIÓN COMUNITARIA (</t>
    </r>
    <r>
      <rPr>
        <b/>
        <sz val="8"/>
        <rFont val="Montserrat"/>
      </rPr>
      <t>CS</t>
    </r>
    <r>
      <rPr>
        <sz val="8"/>
        <rFont val="Montserrat"/>
      </rPr>
      <t xml:space="preserve"> )</t>
    </r>
  </si>
  <si>
    <t>DESARROLLO INSTITUCIONAL</t>
  </si>
  <si>
    <t>NO APLICA</t>
  </si>
  <si>
    <t>MONITOREO DE OBRAS DE AÑOS ANTERIORES </t>
  </si>
  <si>
    <t>SEGUIMIENTO NORMATIVO</t>
  </si>
  <si>
    <t>ADMINISTRACIÓN (CONAGUA)</t>
  </si>
  <si>
    <t xml:space="preserve"> S U B T O T A L</t>
  </si>
  <si>
    <t>TOTAL</t>
  </si>
  <si>
    <t>De acuerdo al Numeral IX.3 del Anexo de Ejecución PROAGUA 2021 y al Manual de Operación: “Este programa es público, ajeno a cualquier partido político. Queda prohibido el uso para fines distintos a los establecidos en el Programa"</t>
  </si>
  <si>
    <t>COMISIÓN NACIONAL DEL AGUA</t>
  </si>
  <si>
    <t>RESPONSABLE DEL GOBIERNO DEL ESTADO DE TABASCO</t>
  </si>
  <si>
    <t>Vo.   Bo.</t>
  </si>
  <si>
    <t>I N F O R M Ó</t>
  </si>
  <si>
    <t>DIRECTOR GENERAL DE LA COMISIÓN
ESTATAL DE AGUA Y SANEAMIENTO DE TABASCO</t>
  </si>
  <si>
    <t>CEAS-PROAGUA-001/2021</t>
  </si>
  <si>
    <t>CEAS-PROAGUA-002/2021</t>
  </si>
  <si>
    <t>CONTRATADA 24/06/2021 / LICITACIÓN PÚBLICA/ CONSTRUCTORA Y COMERCIALIZADORA DALOC S.A DE  C.V.</t>
  </si>
  <si>
    <t>CEAS-PROAGUA-004/2021</t>
  </si>
  <si>
    <t>CONTRATADA 24/06/2021 /INVITACIÓN A CUANDO MENOS TRES PERSONAS/CONSTRUCTURA Y COMERCIALIZADORA MAYA, S.A. DE C.V.</t>
  </si>
  <si>
    <t>CONTRATADA 24/06/2021 /INVITACIÓN A CUANDO MENOS TRES PERSONAS/AFM CONSTRUCCIONES Y SUMINISTROS S.A. DE C.V.</t>
  </si>
  <si>
    <t>CEAS-PROAGUA-005/2021</t>
  </si>
  <si>
    <t>CEAS-PROAGUA-008/2021</t>
  </si>
  <si>
    <t>CONTRATADA 25/06/2021 /INVITACIÓN A CUANDO MENOS TRES PERSONAS/JORGE ALBERTO GOÑI ARÉVALO</t>
  </si>
  <si>
    <t>CEAS-PROAGUA-011/2021</t>
  </si>
  <si>
    <t>CONSTRUCCIÓN DEL SISTEMA DE ALCANTARILLADO SANITARIO DE TUBERÍA SERIE 20 (3,000 ML), LÍNEA DE PRESIÓN DE 3" DE Ø (55 ML) 202 POZOS DE VISITA, CÁRCAMO DE 3 M DE Ø  Y PLANTA DE TRATAMIENTO DE AGUA RESIDUAL, EN ZUNÚ Y PATASTAL, MUNICIPIO DE TACOTALPA, TABASCO (1RA. ETAPA).</t>
  </si>
  <si>
    <t>CONSTRUCCIÓN DEL SISTEMA DE AGUA POTABLE INCLUYE (UNA RED DE 1,874 ML DE TUBERÍA PVC, POZO PROFUNDO, SUBESTACIÓN ELÉCTRICA, 66 TOMAS DOMICILIARIAS, CASETA DE INSPECCIÓN, TANQUE ELEVADO Y CERCA PERIMETRAL), EN COLIMA, MUNICIPIO DE CUNDUACÁN, TABASCO (1RA. ETAPA)</t>
  </si>
  <si>
    <t>CEAS-PROAGUA-010/2021</t>
  </si>
  <si>
    <t>CEAS-PROAGUA-012/2021</t>
  </si>
  <si>
    <t>CONTRATADA 15/07/2021 /INVITACIÓN A CUANDO MENOS TRES PERSONAS/AREVA SERVICIOS INDUSTRIALES Y PROTECCIÓN AMBIENTAL, S.A. DE C.V.</t>
  </si>
  <si>
    <t>CONTRATADA 15/07/2021 /INVITACIÓN A CUANDO MENOS TRES PERSONAS/URBANIZACIÓN Y DESARROLLO DEL SURESTE, S.A. DE C.V.</t>
  </si>
  <si>
    <t>CONTRATADA 15/07/2021 /INVITACIÓN A CUANDO MENOS TRES PERSONAS/CONSTRUCTURA Y COMERCIALIZADORA VANUAR, S.A. DE C.V.</t>
  </si>
  <si>
    <t>REHABILITACIÓN DE POZO PROFUNDO (GEMELO), EQUIPAMIENTO Y ARREGLO MECÁNICO, EN EL EJIDO OCCIDENTE, SAN FRANCISCO, MUNICIPIO DE PARAÍSO, TABASCO</t>
  </si>
  <si>
    <t xml:space="preserve">NOTA: </t>
  </si>
  <si>
    <t>1er. ANEXO TÉCNICO MODIFICATORIO DE FECHA 16/07/2021/ADMINISTRACIÓN</t>
  </si>
  <si>
    <t>CEAS-PROAGUA-015/2021</t>
  </si>
  <si>
    <t>PROCESO DE CONTRATACIÓN 06/10/2021 /INVITACIÓN A CUANDO MENOS TRES PERSONAS/CONSTRUCCIONES JM Y CM S.A. DE C.V.</t>
  </si>
  <si>
    <t>DIRECTOR LOCAL TABASCO DE LA CONAGUA</t>
  </si>
  <si>
    <t>ARMANDO PADILLA HERRERA</t>
  </si>
  <si>
    <t>ING. FELIPE IRINEO PÉREZ</t>
  </si>
  <si>
    <t>CONSTRUCCIÓN DE POZO PROFUNDO EN EL EJIDO BANDERAS (GUATACALCA 2DA. SECCIÓN) DEL MUNICIPIO DE NACAJUCA, TABASCO (1ERA. ETAPA)</t>
  </si>
  <si>
    <t>CEAS-PROAGUA-022/2021</t>
  </si>
  <si>
    <t>INVITACIÓN A CUANDO MENOS TRES PERSONAS/ EN PROCESO DE CONTRATACIÓN Y FIRMA DEL CONTRATO 8/12/2021/ PROYECTOS Y EDIFICACIONES S.A. DE C.V.</t>
  </si>
  <si>
    <t>CONTRATADA 24/06/2021 / LICITACIÓN PÚBLICA/ CONSTRUCTORA MARUSA S.A DE  C.V./ CONV. DE AMP. DE PLAZO</t>
  </si>
  <si>
    <t>* SE AUTORIZO ANEXO DE EJECUCIÓN Y TÉCNICO PROAGUA NÚM.- 27-01/2021 DE FECHA 23/11/2021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</si>
</sst>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9" x14ac:knownFonts="1">
    <font>
      <sz val="11"/>
      <name val="Arial"/>
    </font>
    <font>
      <b/>
      <sz val="14"/>
      <name val="Montserrat"/>
    </font>
    <font>
      <sz val="11"/>
      <name val="Montserrat"/>
    </font>
    <font>
      <sz val="10"/>
      <name val="Montserrat"/>
    </font>
    <font>
      <b/>
      <sz val="12"/>
      <name val="Montserrat"/>
    </font>
    <font>
      <b/>
      <sz val="11"/>
      <name val="Montserrat"/>
    </font>
    <font>
      <b/>
      <sz val="10"/>
      <name val="Montserrat"/>
    </font>
    <font>
      <b/>
      <sz val="9"/>
      <name val="Montserrat"/>
    </font>
    <font>
      <b/>
      <sz val="8"/>
      <name val="Montserrat"/>
    </font>
    <font>
      <b/>
      <sz val="7"/>
      <name val="Montserrat"/>
    </font>
    <font>
      <sz val="9"/>
      <name val="Montserrat"/>
    </font>
    <font>
      <b/>
      <i/>
      <sz val="9"/>
      <name val="Montserrat"/>
    </font>
    <font>
      <sz val="12"/>
      <color rgb="FF000000"/>
      <name val="Montserrat"/>
    </font>
    <font>
      <sz val="11"/>
      <name val="Arial"/>
      <family val="2"/>
    </font>
    <font>
      <sz val="6"/>
      <name val="Montserrat"/>
    </font>
    <font>
      <sz val="10"/>
      <color rgb="FFFF0000"/>
      <name val="Montserrat"/>
    </font>
    <font>
      <sz val="8"/>
      <name val="Montserrat"/>
    </font>
    <font>
      <sz val="10"/>
      <color indexed="8"/>
      <name val="Montserrat"/>
    </font>
    <font>
      <sz val="7"/>
      <name val="Montserrat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/>
      <right/>
      <top/>
      <bottom style="slantDashDot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/>
    <xf numFmtId="3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Continuous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15" fontId="5" fillId="0" borderId="0" xfId="0" applyNumberFormat="1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left"/>
    </xf>
    <xf numFmtId="0" fontId="5" fillId="0" borderId="0" xfId="0" quotePrefix="1" applyFont="1"/>
    <xf numFmtId="4" fontId="2" fillId="0" borderId="0" xfId="0" applyNumberFormat="1" applyFont="1"/>
    <xf numFmtId="0" fontId="9" fillId="3" borderId="5" xfId="0" applyFont="1" applyFill="1" applyBorder="1" applyAlignment="1">
      <alignment horizontal="center" vertical="center" wrapText="1"/>
    </xf>
    <xf numFmtId="3" fontId="2" fillId="0" borderId="0" xfId="0" applyNumberFormat="1" applyFont="1"/>
    <xf numFmtId="0" fontId="11" fillId="4" borderId="4" xfId="0" applyFont="1" applyFill="1" applyBorder="1" applyAlignment="1">
      <alignment vertical="center"/>
    </xf>
    <xf numFmtId="0" fontId="11" fillId="4" borderId="5" xfId="0" applyFont="1" applyFill="1" applyBorder="1" applyAlignment="1">
      <alignment vertical="center"/>
    </xf>
    <xf numFmtId="3" fontId="11" fillId="4" borderId="5" xfId="0" applyNumberFormat="1" applyFont="1" applyFill="1" applyBorder="1"/>
    <xf numFmtId="3" fontId="6" fillId="4" borderId="5" xfId="0" applyNumberFormat="1" applyFont="1" applyFill="1" applyBorder="1"/>
    <xf numFmtId="3" fontId="6" fillId="4" borderId="6" xfId="0" applyNumberFormat="1" applyFont="1" applyFill="1" applyBorder="1"/>
    <xf numFmtId="3" fontId="3" fillId="0" borderId="5" xfId="0" applyNumberFormat="1" applyFont="1" applyBorder="1"/>
    <xf numFmtId="4" fontId="3" fillId="0" borderId="5" xfId="0" applyNumberFormat="1" applyFont="1" applyBorder="1"/>
    <xf numFmtId="3" fontId="12" fillId="0" borderId="5" xfId="0" applyNumberFormat="1" applyFont="1" applyBorder="1" applyAlignment="1">
      <alignment horizontal="center" vertical="center"/>
    </xf>
    <xf numFmtId="3" fontId="3" fillId="0" borderId="6" xfId="0" applyNumberFormat="1" applyFont="1" applyBorder="1"/>
    <xf numFmtId="4" fontId="10" fillId="0" borderId="0" xfId="0" applyNumberFormat="1" applyFont="1" applyAlignment="1">
      <alignment horizontal="center" vertical="center"/>
    </xf>
    <xf numFmtId="0" fontId="6" fillId="0" borderId="7" xfId="0" applyFont="1" applyBorder="1"/>
    <xf numFmtId="0" fontId="3" fillId="0" borderId="8" xfId="0" applyFont="1" applyBorder="1"/>
    <xf numFmtId="9" fontId="3" fillId="0" borderId="8" xfId="1" applyFont="1" applyBorder="1"/>
    <xf numFmtId="3" fontId="3" fillId="0" borderId="8" xfId="0" applyNumberFormat="1" applyFont="1" applyBorder="1"/>
    <xf numFmtId="4" fontId="3" fillId="0" borderId="8" xfId="0" applyNumberFormat="1" applyFont="1" applyBorder="1"/>
    <xf numFmtId="3" fontId="3" fillId="0" borderId="9" xfId="0" applyNumberFormat="1" applyFont="1" applyBorder="1"/>
    <xf numFmtId="0" fontId="7" fillId="0" borderId="0" xfId="0" applyFont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9" fontId="3" fillId="0" borderId="5" xfId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14" fillId="0" borderId="12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justify" vertical="top" wrapText="1"/>
    </xf>
    <xf numFmtId="4" fontId="3" fillId="0" borderId="5" xfId="0" applyNumberFormat="1" applyFont="1" applyBorder="1" applyAlignment="1">
      <alignment horizontal="center" vertical="top" wrapText="1"/>
    </xf>
    <xf numFmtId="3" fontId="6" fillId="0" borderId="5" xfId="0" applyNumberFormat="1" applyFont="1" applyBorder="1" applyAlignment="1">
      <alignment horizontal="center" vertical="top"/>
    </xf>
    <xf numFmtId="9" fontId="6" fillId="0" borderId="5" xfId="0" applyNumberFormat="1" applyFont="1" applyBorder="1" applyAlignment="1">
      <alignment horizontal="center" vertical="top"/>
    </xf>
    <xf numFmtId="3" fontId="3" fillId="0" borderId="5" xfId="0" applyNumberFormat="1" applyFont="1" applyBorder="1" applyAlignment="1">
      <alignment horizontal="center" vertical="top"/>
    </xf>
    <xf numFmtId="3" fontId="14" fillId="0" borderId="5" xfId="0" applyNumberFormat="1" applyFont="1" applyBorder="1" applyAlignment="1">
      <alignment horizontal="center" vertical="top"/>
    </xf>
    <xf numFmtId="4" fontId="3" fillId="0" borderId="0" xfId="0" applyNumberFormat="1" applyFont="1" applyAlignment="1">
      <alignment vertical="top"/>
    </xf>
    <xf numFmtId="0" fontId="10" fillId="0" borderId="0" xfId="0" applyFont="1" applyAlignment="1">
      <alignment horizontal="center" vertical="top"/>
    </xf>
    <xf numFmtId="0" fontId="16" fillId="0" borderId="5" xfId="0" applyFont="1" applyBorder="1" applyAlignment="1">
      <alignment horizontal="justify" vertical="center"/>
    </xf>
    <xf numFmtId="0" fontId="3" fillId="0" borderId="5" xfId="0" applyFont="1" applyBorder="1" applyAlignment="1">
      <alignment horizontal="left" vertical="center"/>
    </xf>
    <xf numFmtId="4" fontId="17" fillId="0" borderId="5" xfId="0" applyNumberFormat="1" applyFont="1" applyBorder="1" applyAlignment="1">
      <alignment horizontal="center" vertical="center"/>
    </xf>
    <xf numFmtId="9" fontId="3" fillId="0" borderId="5" xfId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 vertical="top"/>
    </xf>
    <xf numFmtId="4" fontId="2" fillId="0" borderId="0" xfId="0" applyNumberFormat="1" applyFont="1" applyAlignment="1">
      <alignment horizontal="center" vertical="top"/>
    </xf>
    <xf numFmtId="10" fontId="2" fillId="0" borderId="0" xfId="0" applyNumberFormat="1" applyFont="1" applyAlignment="1">
      <alignment horizontal="center" vertical="top"/>
    </xf>
    <xf numFmtId="4" fontId="3" fillId="5" borderId="5" xfId="0" applyNumberFormat="1" applyFont="1" applyFill="1" applyBorder="1" applyAlignment="1">
      <alignment horizontal="center" vertical="center"/>
    </xf>
    <xf numFmtId="3" fontId="3" fillId="0" borderId="5" xfId="0" quotePrefix="1" applyNumberFormat="1" applyFont="1" applyBorder="1"/>
    <xf numFmtId="3" fontId="18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 wrapText="1"/>
    </xf>
    <xf numFmtId="3" fontId="6" fillId="4" borderId="5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4" fontId="6" fillId="0" borderId="0" xfId="0" applyNumberFormat="1" applyFont="1" applyAlignment="1">
      <alignment vertical="center"/>
    </xf>
    <xf numFmtId="4" fontId="6" fillId="5" borderId="0" xfId="0" applyNumberFormat="1" applyFont="1" applyFill="1" applyAlignment="1">
      <alignment vertical="center"/>
    </xf>
    <xf numFmtId="0" fontId="8" fillId="0" borderId="5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6" fillId="5" borderId="13" xfId="0" applyFont="1" applyFill="1" applyBorder="1" applyAlignment="1">
      <alignment horizontal="center" vertical="center"/>
    </xf>
    <xf numFmtId="4" fontId="6" fillId="5" borderId="0" xfId="0" applyNumberFormat="1" applyFont="1" applyFill="1" applyAlignment="1">
      <alignment horizontal="center" vertical="center"/>
    </xf>
    <xf numFmtId="164" fontId="6" fillId="5" borderId="0" xfId="1" applyNumberFormat="1" applyFont="1" applyFill="1" applyBorder="1" applyAlignment="1">
      <alignment horizontal="center" vertical="center"/>
    </xf>
    <xf numFmtId="3" fontId="6" fillId="5" borderId="0" xfId="0" applyNumberFormat="1" applyFont="1" applyFill="1" applyAlignment="1">
      <alignment horizontal="center" vertical="center"/>
    </xf>
    <xf numFmtId="0" fontId="2" fillId="5" borderId="0" xfId="0" applyFont="1" applyFill="1"/>
    <xf numFmtId="0" fontId="8" fillId="0" borderId="0" xfId="0" applyFont="1"/>
    <xf numFmtId="4" fontId="7" fillId="5" borderId="17" xfId="0" applyNumberFormat="1" applyFont="1" applyFill="1" applyBorder="1" applyAlignment="1">
      <alignment horizontal="center" vertical="center"/>
    </xf>
    <xf numFmtId="165" fontId="16" fillId="0" borderId="0" xfId="0" applyNumberFormat="1" applyFont="1" applyAlignment="1">
      <alignment horizontal="center"/>
    </xf>
    <xf numFmtId="4" fontId="16" fillId="0" borderId="0" xfId="0" applyNumberFormat="1" applyFont="1"/>
    <xf numFmtId="3" fontId="16" fillId="0" borderId="0" xfId="0" applyNumberFormat="1" applyFont="1"/>
    <xf numFmtId="0" fontId="16" fillId="0" borderId="0" xfId="0" applyFont="1"/>
    <xf numFmtId="4" fontId="16" fillId="0" borderId="0" xfId="0" applyNumberFormat="1" applyFont="1" applyAlignment="1">
      <alignment horizontal="center"/>
    </xf>
    <xf numFmtId="4" fontId="8" fillId="0" borderId="0" xfId="0" applyNumberFormat="1" applyFont="1"/>
    <xf numFmtId="165" fontId="2" fillId="0" borderId="0" xfId="0" applyNumberFormat="1" applyFont="1"/>
    <xf numFmtId="0" fontId="5" fillId="0" borderId="0" xfId="0" applyFont="1" applyAlignment="1">
      <alignment vertical="center"/>
    </xf>
    <xf numFmtId="4" fontId="3" fillId="2" borderId="5" xfId="0" applyNumberFormat="1" applyFont="1" applyFill="1" applyBorder="1" applyAlignment="1">
      <alignment horizontal="center" vertical="top"/>
    </xf>
    <xf numFmtId="4" fontId="6" fillId="4" borderId="5" xfId="0" applyNumberFormat="1" applyFont="1" applyFill="1" applyBorder="1" applyAlignment="1">
      <alignment horizontal="center" vertical="center"/>
    </xf>
    <xf numFmtId="3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3" fontId="6" fillId="0" borderId="5" xfId="0" applyNumberFormat="1" applyFont="1" applyBorder="1" applyAlignment="1">
      <alignment vertical="center"/>
    </xf>
    <xf numFmtId="10" fontId="6" fillId="0" borderId="5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4" fontId="3" fillId="0" borderId="5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center" vertical="center"/>
    </xf>
    <xf numFmtId="10" fontId="3" fillId="0" borderId="10" xfId="1" applyNumberFormat="1" applyFont="1" applyBorder="1" applyAlignment="1">
      <alignment horizontal="center" vertical="center"/>
    </xf>
    <xf numFmtId="10" fontId="3" fillId="0" borderId="5" xfId="1" applyNumberFormat="1" applyFont="1" applyBorder="1" applyAlignment="1">
      <alignment horizontal="center" vertical="center"/>
    </xf>
    <xf numFmtId="10" fontId="6" fillId="4" borderId="5" xfId="1" applyNumberFormat="1" applyFont="1" applyFill="1" applyBorder="1" applyAlignment="1">
      <alignment horizontal="center" vertical="center"/>
    </xf>
    <xf numFmtId="4" fontId="6" fillId="4" borderId="11" xfId="0" applyNumberFormat="1" applyFont="1" applyFill="1" applyBorder="1" applyAlignment="1">
      <alignment horizontal="right" vertical="center"/>
    </xf>
    <xf numFmtId="10" fontId="6" fillId="4" borderId="11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7" fillId="5" borderId="0" xfId="0" applyNumberFormat="1" applyFont="1" applyFill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justify" vertical="center"/>
    </xf>
    <xf numFmtId="0" fontId="3" fillId="0" borderId="5" xfId="0" applyFont="1" applyFill="1" applyBorder="1" applyAlignment="1">
      <alignment horizontal="justify" vertical="center"/>
    </xf>
    <xf numFmtId="0" fontId="3" fillId="0" borderId="11" xfId="0" applyFont="1" applyFill="1" applyBorder="1" applyAlignment="1">
      <alignment horizontal="justify" vertical="center"/>
    </xf>
    <xf numFmtId="0" fontId="3" fillId="0" borderId="12" xfId="0" applyFont="1" applyFill="1" applyBorder="1" applyAlignment="1">
      <alignment horizontal="justify" vertical="center"/>
    </xf>
    <xf numFmtId="10" fontId="3" fillId="0" borderId="5" xfId="1" applyNumberFormat="1" applyFont="1" applyFill="1" applyBorder="1" applyAlignment="1">
      <alignment horizontal="center" vertical="center"/>
    </xf>
    <xf numFmtId="9" fontId="15" fillId="0" borderId="5" xfId="1" applyFont="1" applyFill="1" applyBorder="1" applyAlignment="1">
      <alignment horizontal="center" vertical="top"/>
    </xf>
    <xf numFmtId="3" fontId="3" fillId="6" borderId="5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10" fontId="3" fillId="0" borderId="11" xfId="1" applyNumberFormat="1" applyFont="1" applyFill="1" applyBorder="1" applyAlignment="1">
      <alignment horizontal="center" vertical="center"/>
    </xf>
    <xf numFmtId="10" fontId="3" fillId="0" borderId="12" xfId="1" applyNumberFormat="1" applyFont="1" applyFill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3" fontId="14" fillId="0" borderId="20" xfId="0" applyNumberFormat="1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justify" vertical="center"/>
    </xf>
    <xf numFmtId="0" fontId="3" fillId="0" borderId="23" xfId="0" applyFont="1" applyFill="1" applyBorder="1" applyAlignment="1">
      <alignment horizontal="center" vertical="center" wrapText="1"/>
    </xf>
    <xf numFmtId="10" fontId="3" fillId="0" borderId="10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14" fontId="5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8" fillId="0" borderId="17" xfId="0" applyFont="1" applyBorder="1" applyAlignment="1"/>
    <xf numFmtId="0" fontId="0" fillId="0" borderId="17" xfId="0" applyBorder="1" applyAlignment="1"/>
    <xf numFmtId="0" fontId="2" fillId="0" borderId="0" xfId="0" applyFont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116845</xdr:colOff>
      <xdr:row>0</xdr:row>
      <xdr:rowOff>0</xdr:rowOff>
    </xdr:from>
    <xdr:to>
      <xdr:col>19</xdr:col>
      <xdr:colOff>45903</xdr:colOff>
      <xdr:row>4</xdr:row>
      <xdr:rowOff>91807</xdr:rowOff>
    </xdr:to>
    <xdr:pic>
      <xdr:nvPicPr>
        <xdr:cNvPr id="2" name="Imagen 1" descr="logo CEAS 2019 baja resolucion">
          <a:extLst>
            <a:ext uri="{FF2B5EF4-FFF2-40B4-BE49-F238E27FC236}">
              <a16:creationId xmlns:a16="http://schemas.microsoft.com/office/drawing/2014/main" id="{1BFB57E9-1E73-49DA-9D2E-E21FA5FA4C1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678"/>
        <a:stretch/>
      </xdr:blipFill>
      <xdr:spPr bwMode="auto">
        <a:xfrm>
          <a:off x="15899770" y="0"/>
          <a:ext cx="2996108" cy="106335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11476</xdr:colOff>
      <xdr:row>0</xdr:row>
      <xdr:rowOff>22952</xdr:rowOff>
    </xdr:from>
    <xdr:to>
      <xdr:col>1</xdr:col>
      <xdr:colOff>3748430</xdr:colOff>
      <xdr:row>4</xdr:row>
      <xdr:rowOff>114759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EA83F1-8690-4FCD-8E0C-135B6BE5C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76" y="22952"/>
          <a:ext cx="4698979" cy="1063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967FB-FB6D-4659-AB20-4CDE6A3BC6B2}">
  <sheetPr>
    <tabColor indexed="35"/>
  </sheetPr>
  <dimension ref="A1:AI56"/>
  <sheetViews>
    <sheetView showGridLines="0" tabSelected="1" topLeftCell="A9" zoomScaleNormal="100" workbookViewId="0">
      <pane xSplit="2" ySplit="2" topLeftCell="C32" activePane="bottomRight" state="frozen"/>
      <selection activeCell="A9" sqref="A9"/>
      <selection pane="topRight" activeCell="C9" sqref="C9"/>
      <selection pane="bottomLeft" activeCell="A11" sqref="A11"/>
      <selection pane="bottomRight" activeCell="C38" sqref="C38"/>
    </sheetView>
  </sheetViews>
  <sheetFormatPr baseColWidth="10" defaultColWidth="11" defaultRowHeight="18" x14ac:dyDescent="0.35"/>
  <cols>
    <col min="1" max="1" width="12.625" style="1" customWidth="1"/>
    <col min="2" max="2" width="49.75" style="1" customWidth="1"/>
    <col min="3" max="3" width="13.625" style="1" bestFit="1" customWidth="1"/>
    <col min="4" max="4" width="13.875" style="1" bestFit="1" customWidth="1"/>
    <col min="5" max="5" width="14.75" style="1" bestFit="1" customWidth="1"/>
    <col min="6" max="6" width="13.625" style="1" bestFit="1" customWidth="1"/>
    <col min="7" max="7" width="12.625" style="1" bestFit="1" customWidth="1"/>
    <col min="8" max="8" width="10.25" style="1" bestFit="1" customWidth="1"/>
    <col min="9" max="9" width="12.5" style="1" customWidth="1"/>
    <col min="10" max="10" width="8" style="1" bestFit="1" customWidth="1"/>
    <col min="11" max="11" width="12.625" style="1" customWidth="1"/>
    <col min="12" max="12" width="7" style="1" bestFit="1" customWidth="1"/>
    <col min="13" max="13" width="9.5" style="1" customWidth="1"/>
    <col min="14" max="14" width="9" style="1" bestFit="1" customWidth="1"/>
    <col min="15" max="15" width="9.75" style="1" bestFit="1" customWidth="1"/>
    <col min="16" max="16" width="9" style="1" bestFit="1" customWidth="1"/>
    <col min="17" max="17" width="9.75" style="1" bestFit="1" customWidth="1"/>
    <col min="18" max="18" width="9" style="1" bestFit="1" customWidth="1"/>
    <col min="19" max="19" width="12.5" style="1" customWidth="1"/>
    <col min="20" max="20" width="13" style="1" bestFit="1" customWidth="1"/>
    <col min="21" max="22" width="11.875" style="1" bestFit="1" customWidth="1"/>
    <col min="23" max="23" width="11.875" style="1" customWidth="1"/>
    <col min="24" max="24" width="8.625" style="1" bestFit="1" customWidth="1"/>
    <col min="25" max="25" width="11.875" style="1" customWidth="1"/>
    <col min="26" max="26" width="11.375" style="1" bestFit="1" customWidth="1"/>
    <col min="27" max="28" width="11.375" style="1" customWidth="1"/>
    <col min="29" max="29" width="7.125" style="1" bestFit="1" customWidth="1"/>
    <col min="30" max="30" width="9.625" style="1" bestFit="1" customWidth="1"/>
    <col min="31" max="31" width="7.125" style="1" bestFit="1" customWidth="1"/>
    <col min="32" max="16384" width="11" style="1"/>
  </cols>
  <sheetData>
    <row r="1" spans="1:35" ht="21.75" x14ac:dyDescent="0.4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AI1" s="2"/>
    </row>
    <row r="2" spans="1:35" ht="18.75" x14ac:dyDescent="0.35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AI2" s="2"/>
    </row>
    <row r="3" spans="1:35" x14ac:dyDescent="0.35">
      <c r="A3" s="122" t="s">
        <v>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AI3" s="2"/>
    </row>
    <row r="4" spans="1:35" x14ac:dyDescent="0.35">
      <c r="A4" s="123" t="s">
        <v>3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AI4" s="2"/>
    </row>
    <row r="5" spans="1:35" ht="15" customHeight="1" x14ac:dyDescent="0.35">
      <c r="A5" s="124" t="s">
        <v>4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AI5" s="2"/>
    </row>
    <row r="6" spans="1:35" ht="15" customHeight="1" x14ac:dyDescent="0.35">
      <c r="A6" s="3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/>
      <c r="P6" s="5"/>
      <c r="R6" s="6"/>
      <c r="S6" s="6"/>
      <c r="AI6" s="2"/>
    </row>
    <row r="7" spans="1:35" ht="15" customHeight="1" x14ac:dyDescent="0.35">
      <c r="A7" s="7" t="s">
        <v>5</v>
      </c>
      <c r="B7" s="7"/>
      <c r="E7" s="7" t="s">
        <v>6</v>
      </c>
      <c r="F7" s="8" t="s">
        <v>7</v>
      </c>
      <c r="G7" s="9"/>
      <c r="I7" s="10"/>
      <c r="K7" s="11"/>
      <c r="O7" s="118" t="s">
        <v>8</v>
      </c>
      <c r="P7" s="118"/>
      <c r="Q7" s="118"/>
      <c r="R7" s="119">
        <v>44530</v>
      </c>
      <c r="S7" s="119"/>
      <c r="Z7" s="7"/>
      <c r="AA7" s="7"/>
      <c r="AB7" s="7"/>
      <c r="AI7" s="2"/>
    </row>
    <row r="8" spans="1:35" customFormat="1" ht="15" thickBot="1" x14ac:dyDescent="0.25"/>
    <row r="9" spans="1:35" ht="21" customHeight="1" x14ac:dyDescent="0.35">
      <c r="A9" s="138" t="s">
        <v>9</v>
      </c>
      <c r="B9" s="125" t="s">
        <v>10</v>
      </c>
      <c r="C9" s="125" t="s">
        <v>11</v>
      </c>
      <c r="D9" s="125"/>
      <c r="E9" s="125"/>
      <c r="F9" s="125" t="s">
        <v>12</v>
      </c>
      <c r="G9" s="125"/>
      <c r="H9" s="126"/>
      <c r="I9" s="128" t="s">
        <v>13</v>
      </c>
      <c r="J9" s="128"/>
      <c r="K9" s="125" t="s">
        <v>14</v>
      </c>
      <c r="L9" s="125"/>
      <c r="M9" s="128" t="s">
        <v>15</v>
      </c>
      <c r="N9" s="128"/>
      <c r="O9" s="128"/>
      <c r="P9" s="128"/>
      <c r="Q9" s="128"/>
      <c r="R9" s="128"/>
      <c r="S9" s="133" t="s">
        <v>16</v>
      </c>
      <c r="AI9" s="2"/>
    </row>
    <row r="10" spans="1:35" ht="21" customHeight="1" x14ac:dyDescent="0.35">
      <c r="A10" s="137"/>
      <c r="B10" s="127"/>
      <c r="C10" s="130"/>
      <c r="D10" s="130"/>
      <c r="E10" s="130"/>
      <c r="F10" s="127"/>
      <c r="G10" s="127"/>
      <c r="H10" s="127"/>
      <c r="I10" s="129"/>
      <c r="J10" s="129"/>
      <c r="K10" s="130"/>
      <c r="L10" s="130"/>
      <c r="M10" s="130" t="s">
        <v>17</v>
      </c>
      <c r="N10" s="127"/>
      <c r="O10" s="129" t="s">
        <v>18</v>
      </c>
      <c r="P10" s="129"/>
      <c r="Q10" s="135" t="s">
        <v>19</v>
      </c>
      <c r="R10" s="135"/>
      <c r="S10" s="134"/>
      <c r="AI10" s="2"/>
    </row>
    <row r="11" spans="1:35" ht="10.5" customHeight="1" x14ac:dyDescent="0.35">
      <c r="A11" s="136" t="s">
        <v>20</v>
      </c>
      <c r="B11" s="127"/>
      <c r="C11" s="130" t="s">
        <v>21</v>
      </c>
      <c r="D11" s="130" t="s">
        <v>22</v>
      </c>
      <c r="E11" s="130" t="s">
        <v>23</v>
      </c>
      <c r="F11" s="130" t="s">
        <v>21</v>
      </c>
      <c r="G11" s="130" t="s">
        <v>22</v>
      </c>
      <c r="H11" s="130" t="s">
        <v>23</v>
      </c>
      <c r="I11" s="129" t="s">
        <v>24</v>
      </c>
      <c r="J11" s="129" t="s">
        <v>25</v>
      </c>
      <c r="K11" s="129" t="s">
        <v>24</v>
      </c>
      <c r="L11" s="129" t="s">
        <v>25</v>
      </c>
      <c r="M11" s="127"/>
      <c r="N11" s="127"/>
      <c r="O11" s="129"/>
      <c r="P11" s="129"/>
      <c r="Q11" s="135"/>
      <c r="R11" s="135"/>
      <c r="S11" s="134"/>
      <c r="AI11" s="2"/>
    </row>
    <row r="12" spans="1:35" ht="16.5" customHeight="1" x14ac:dyDescent="0.35">
      <c r="A12" s="137"/>
      <c r="B12" s="127"/>
      <c r="C12" s="127"/>
      <c r="D12" s="127"/>
      <c r="E12" s="127"/>
      <c r="F12" s="127"/>
      <c r="G12" s="127"/>
      <c r="H12" s="127"/>
      <c r="I12" s="129"/>
      <c r="J12" s="129"/>
      <c r="K12" s="129"/>
      <c r="L12" s="129"/>
      <c r="M12" s="12" t="s">
        <v>26</v>
      </c>
      <c r="N12" s="12" t="s">
        <v>27</v>
      </c>
      <c r="O12" s="12" t="s">
        <v>26</v>
      </c>
      <c r="P12" s="12" t="s">
        <v>27</v>
      </c>
      <c r="Q12" s="12" t="s">
        <v>26</v>
      </c>
      <c r="R12" s="12" t="s">
        <v>27</v>
      </c>
      <c r="S12" s="134"/>
      <c r="V12" s="13"/>
      <c r="W12" s="13"/>
      <c r="X12" s="13"/>
      <c r="AI12" s="2"/>
    </row>
    <row r="13" spans="1:35" x14ac:dyDescent="0.35">
      <c r="A13" s="14" t="s">
        <v>28</v>
      </c>
      <c r="B13" s="15"/>
      <c r="C13" s="16"/>
      <c r="D13" s="16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8"/>
      <c r="V13" s="13"/>
      <c r="W13" s="11"/>
      <c r="X13" s="11"/>
      <c r="AI13" s="2"/>
    </row>
    <row r="14" spans="1:35" ht="16.5" customHeight="1" x14ac:dyDescent="0.35">
      <c r="A14" s="139" t="s">
        <v>29</v>
      </c>
      <c r="B14" s="140"/>
      <c r="C14" s="19"/>
      <c r="D14" s="19"/>
      <c r="E14" s="19"/>
      <c r="F14" s="19"/>
      <c r="G14" s="19"/>
      <c r="H14" s="19"/>
      <c r="I14" s="19"/>
      <c r="J14" s="19"/>
      <c r="K14" s="20"/>
      <c r="L14" s="19"/>
      <c r="M14" s="19"/>
      <c r="N14" s="19"/>
      <c r="O14" s="19"/>
      <c r="P14" s="19"/>
      <c r="Q14" s="21"/>
      <c r="R14" s="19"/>
      <c r="S14" s="22"/>
      <c r="X14" s="23"/>
      <c r="AA14" s="23"/>
      <c r="AI14" s="2"/>
    </row>
    <row r="15" spans="1:35" ht="16.5" customHeight="1" thickBot="1" x14ac:dyDescent="0.4">
      <c r="A15" s="24" t="s">
        <v>30</v>
      </c>
      <c r="B15" s="25"/>
      <c r="C15" s="26"/>
      <c r="D15" s="26"/>
      <c r="E15" s="27"/>
      <c r="F15" s="28"/>
      <c r="G15" s="28"/>
      <c r="H15" s="27"/>
      <c r="I15" s="27"/>
      <c r="J15" s="27"/>
      <c r="K15" s="28"/>
      <c r="L15" s="27"/>
      <c r="M15" s="27"/>
      <c r="N15" s="27"/>
      <c r="O15" s="27"/>
      <c r="P15" s="27"/>
      <c r="Q15" s="27"/>
      <c r="R15" s="27"/>
      <c r="S15" s="29"/>
      <c r="U15" s="30"/>
      <c r="V15" s="30"/>
      <c r="W15" s="30"/>
      <c r="X15" s="131"/>
      <c r="Y15" s="131"/>
      <c r="Z15" s="30"/>
      <c r="AA15" s="131"/>
      <c r="AB15" s="131"/>
      <c r="AI15" s="2"/>
    </row>
    <row r="16" spans="1:35" ht="98.25" customHeight="1" x14ac:dyDescent="0.35">
      <c r="A16" s="91" t="s">
        <v>62</v>
      </c>
      <c r="B16" s="103" t="s">
        <v>31</v>
      </c>
      <c r="C16" s="92">
        <v>3501605.22</v>
      </c>
      <c r="D16" s="92">
        <v>2334403.48</v>
      </c>
      <c r="E16" s="31">
        <v>0</v>
      </c>
      <c r="F16" s="92">
        <v>3501605.22</v>
      </c>
      <c r="G16" s="92">
        <v>2334403.48</v>
      </c>
      <c r="H16" s="31">
        <v>0</v>
      </c>
      <c r="I16" s="31">
        <f t="shared" ref="I16:I21" si="0">(F16+G16+H16)*J16</f>
        <v>1925882.871</v>
      </c>
      <c r="J16" s="117">
        <v>0.33</v>
      </c>
      <c r="K16" s="92">
        <f>339292.84+671434.67</f>
        <v>1010727.51</v>
      </c>
      <c r="L16" s="94">
        <f t="shared" ref="L16:L18" si="1">K16/(F16+G16+H16)</f>
        <v>0.17318814312254194</v>
      </c>
      <c r="M16" s="32">
        <v>1</v>
      </c>
      <c r="N16" s="32">
        <v>0</v>
      </c>
      <c r="O16" s="32">
        <v>1</v>
      </c>
      <c r="P16" s="32">
        <v>0</v>
      </c>
      <c r="Q16" s="32">
        <v>374</v>
      </c>
      <c r="R16" s="32">
        <v>0</v>
      </c>
      <c r="S16" s="36" t="s">
        <v>69</v>
      </c>
      <c r="U16" s="30"/>
      <c r="V16" s="30"/>
      <c r="W16" s="30"/>
      <c r="X16" s="30"/>
      <c r="Y16" s="30"/>
      <c r="Z16" s="30"/>
      <c r="AA16" s="30"/>
      <c r="AB16" s="30"/>
      <c r="AI16" s="2"/>
    </row>
    <row r="17" spans="1:35" ht="94.5" customHeight="1" x14ac:dyDescent="0.35">
      <c r="A17" s="91" t="s">
        <v>56</v>
      </c>
      <c r="B17" s="104" t="s">
        <v>64</v>
      </c>
      <c r="C17" s="90">
        <v>2417373.5299999998</v>
      </c>
      <c r="D17" s="92">
        <v>1611582.35</v>
      </c>
      <c r="E17" s="33">
        <v>0</v>
      </c>
      <c r="F17" s="90">
        <v>2417373.5299999998</v>
      </c>
      <c r="G17" s="92">
        <v>1611582.35</v>
      </c>
      <c r="H17" s="33">
        <v>0</v>
      </c>
      <c r="I17" s="31">
        <f t="shared" si="0"/>
        <v>2054767.4987999999</v>
      </c>
      <c r="J17" s="107">
        <v>0.51</v>
      </c>
      <c r="K17" s="90">
        <f>365210.39+794728.52+213297.31</f>
        <v>1373236.2200000002</v>
      </c>
      <c r="L17" s="94">
        <f t="shared" si="1"/>
        <v>0.34084171207156538</v>
      </c>
      <c r="M17" s="35">
        <v>1</v>
      </c>
      <c r="N17" s="35">
        <v>0</v>
      </c>
      <c r="O17" s="35">
        <v>1</v>
      </c>
      <c r="P17" s="35">
        <v>0</v>
      </c>
      <c r="Q17" s="35">
        <v>327</v>
      </c>
      <c r="R17" s="35">
        <v>0</v>
      </c>
      <c r="S17" s="36" t="s">
        <v>57</v>
      </c>
      <c r="U17" s="30"/>
      <c r="V17" s="30"/>
      <c r="W17" s="30"/>
      <c r="X17" s="30"/>
      <c r="Y17" s="30"/>
      <c r="Z17" s="30"/>
      <c r="AA17" s="30"/>
      <c r="AB17" s="30"/>
      <c r="AI17" s="2"/>
    </row>
    <row r="18" spans="1:35" ht="91.5" customHeight="1" x14ac:dyDescent="0.35">
      <c r="A18" s="91" t="s">
        <v>59</v>
      </c>
      <c r="B18" s="104" t="s">
        <v>32</v>
      </c>
      <c r="C18" s="90">
        <v>727272.73</v>
      </c>
      <c r="D18" s="92">
        <v>181818.18</v>
      </c>
      <c r="E18" s="33">
        <v>0</v>
      </c>
      <c r="F18" s="90">
        <v>727272.73</v>
      </c>
      <c r="G18" s="92">
        <v>181818.18</v>
      </c>
      <c r="H18" s="33">
        <v>0</v>
      </c>
      <c r="I18" s="31">
        <f t="shared" si="0"/>
        <v>454545.45499999996</v>
      </c>
      <c r="J18" s="107">
        <v>0.5</v>
      </c>
      <c r="K18" s="90">
        <f>220648.59</f>
        <v>220648.59</v>
      </c>
      <c r="L18" s="94">
        <f t="shared" si="1"/>
        <v>0.24271344875728657</v>
      </c>
      <c r="M18" s="35">
        <v>1</v>
      </c>
      <c r="N18" s="35">
        <v>0</v>
      </c>
      <c r="O18" s="35">
        <v>1</v>
      </c>
      <c r="P18" s="35">
        <v>0</v>
      </c>
      <c r="Q18" s="35">
        <v>866</v>
      </c>
      <c r="R18" s="35">
        <v>0</v>
      </c>
      <c r="S18" s="36" t="s">
        <v>58</v>
      </c>
      <c r="U18" s="30"/>
      <c r="V18" s="30"/>
      <c r="W18" s="30"/>
      <c r="X18" s="30"/>
      <c r="Y18" s="30"/>
      <c r="Z18" s="30"/>
      <c r="AA18" s="30"/>
      <c r="AB18" s="30"/>
      <c r="AI18" s="2"/>
    </row>
    <row r="19" spans="1:35" ht="75" customHeight="1" x14ac:dyDescent="0.35">
      <c r="A19" s="91" t="s">
        <v>73</v>
      </c>
      <c r="B19" s="104" t="s">
        <v>70</v>
      </c>
      <c r="C19" s="33">
        <v>2041515.19</v>
      </c>
      <c r="D19" s="31">
        <v>1361010.13</v>
      </c>
      <c r="E19" s="33">
        <v>0</v>
      </c>
      <c r="F19" s="33">
        <v>2041515.19</v>
      </c>
      <c r="G19" s="31">
        <v>1361010.13</v>
      </c>
      <c r="H19" s="33">
        <v>0</v>
      </c>
      <c r="I19" s="31">
        <f t="shared" si="0"/>
        <v>170126.266</v>
      </c>
      <c r="J19" s="107">
        <v>0.05</v>
      </c>
      <c r="K19" s="33">
        <v>0</v>
      </c>
      <c r="L19" s="34">
        <v>0</v>
      </c>
      <c r="M19" s="35">
        <v>0</v>
      </c>
      <c r="N19" s="35">
        <v>0</v>
      </c>
      <c r="O19" s="35">
        <v>0</v>
      </c>
      <c r="P19" s="35">
        <v>0</v>
      </c>
      <c r="Q19" s="35">
        <v>1216</v>
      </c>
      <c r="R19" s="35">
        <v>0</v>
      </c>
      <c r="S19" s="36" t="s">
        <v>74</v>
      </c>
      <c r="U19" s="30"/>
      <c r="V19" s="30"/>
      <c r="W19" s="30"/>
      <c r="X19" s="30"/>
      <c r="Y19" s="30"/>
      <c r="Z19" s="30"/>
      <c r="AA19" s="30"/>
      <c r="AB19" s="30"/>
      <c r="AI19" s="2"/>
    </row>
    <row r="20" spans="1:35" ht="77.25" customHeight="1" x14ac:dyDescent="0.35">
      <c r="A20" s="91" t="s">
        <v>79</v>
      </c>
      <c r="B20" s="104" t="s">
        <v>78</v>
      </c>
      <c r="C20" s="33">
        <v>3514488.71</v>
      </c>
      <c r="D20" s="33">
        <v>2518004.86</v>
      </c>
      <c r="E20" s="33">
        <v>0</v>
      </c>
      <c r="F20" s="31">
        <v>0</v>
      </c>
      <c r="G20" s="33">
        <v>0</v>
      </c>
      <c r="H20" s="33">
        <v>0</v>
      </c>
      <c r="I20" s="33">
        <v>0</v>
      </c>
      <c r="J20" s="107">
        <v>0</v>
      </c>
      <c r="K20" s="33">
        <v>0</v>
      </c>
      <c r="L20" s="34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6" t="s">
        <v>80</v>
      </c>
      <c r="U20" s="99"/>
      <c r="V20" s="99"/>
      <c r="W20" s="99"/>
      <c r="X20" s="99"/>
      <c r="Y20" s="99"/>
      <c r="Z20" s="99"/>
      <c r="AA20" s="99"/>
      <c r="AB20" s="99"/>
      <c r="AI20" s="2"/>
    </row>
    <row r="21" spans="1:35" ht="98.25" customHeight="1" x14ac:dyDescent="0.35">
      <c r="A21" s="91" t="s">
        <v>53</v>
      </c>
      <c r="B21" s="104" t="s">
        <v>33</v>
      </c>
      <c r="C21" s="90">
        <v>4905580.51</v>
      </c>
      <c r="D21" s="90">
        <v>4905580.51</v>
      </c>
      <c r="E21" s="33">
        <v>0</v>
      </c>
      <c r="F21" s="90">
        <v>4905580.51</v>
      </c>
      <c r="G21" s="90">
        <v>4905580.51</v>
      </c>
      <c r="H21" s="33">
        <v>0</v>
      </c>
      <c r="I21" s="31">
        <f t="shared" si="0"/>
        <v>9418714.5791999996</v>
      </c>
      <c r="J21" s="107">
        <v>0.96</v>
      </c>
      <c r="K21" s="90">
        <f>395441.54+570641.97+2703258.26+802875.97+500333.84+936999.23+505041.58+501117.99+838153.75</f>
        <v>7753864.129999999</v>
      </c>
      <c r="L21" s="94">
        <f t="shared" ref="L21:L23" si="2">K21/(F21+G21+H21)</f>
        <v>0.79031055694568542</v>
      </c>
      <c r="M21" s="35">
        <v>1</v>
      </c>
      <c r="N21" s="35">
        <v>0</v>
      </c>
      <c r="O21" s="35">
        <v>1</v>
      </c>
      <c r="P21" s="35">
        <v>0</v>
      </c>
      <c r="Q21" s="35">
        <v>506</v>
      </c>
      <c r="R21" s="35">
        <v>0</v>
      </c>
      <c r="S21" s="36" t="s">
        <v>81</v>
      </c>
      <c r="U21" s="30"/>
      <c r="V21" s="30"/>
      <c r="W21" s="30"/>
      <c r="X21" s="30"/>
      <c r="Y21" s="30"/>
      <c r="Z21" s="30"/>
      <c r="AA21" s="30"/>
      <c r="AB21" s="30"/>
      <c r="AI21" s="2"/>
    </row>
    <row r="22" spans="1:35" ht="95.25" customHeight="1" x14ac:dyDescent="0.35">
      <c r="A22" s="110" t="s">
        <v>54</v>
      </c>
      <c r="B22" s="104" t="s">
        <v>63</v>
      </c>
      <c r="C22" s="90">
        <v>5094732</v>
      </c>
      <c r="D22" s="90">
        <v>5094731.99</v>
      </c>
      <c r="E22" s="33">
        <v>0</v>
      </c>
      <c r="F22" s="90">
        <v>5094732</v>
      </c>
      <c r="G22" s="90">
        <v>5094731.99</v>
      </c>
      <c r="H22" s="33">
        <v>0</v>
      </c>
      <c r="I22" s="31">
        <f t="shared" ref="I22:I24" si="3">(F22+G22+H22)*J22</f>
        <v>9272412.2309000008</v>
      </c>
      <c r="J22" s="107">
        <v>0.91</v>
      </c>
      <c r="K22" s="90">
        <f>1075855.51+1293948.23+1456203.03+302681.71</f>
        <v>4128688.4800000004</v>
      </c>
      <c r="L22" s="94">
        <f t="shared" si="2"/>
        <v>0.40519192020816008</v>
      </c>
      <c r="M22" s="35">
        <v>1</v>
      </c>
      <c r="N22" s="35">
        <v>0</v>
      </c>
      <c r="O22" s="35">
        <v>1</v>
      </c>
      <c r="P22" s="35">
        <v>0</v>
      </c>
      <c r="Q22" s="35">
        <v>747</v>
      </c>
      <c r="R22" s="35">
        <v>0</v>
      </c>
      <c r="S22" s="36" t="s">
        <v>55</v>
      </c>
      <c r="T22" s="11"/>
      <c r="U22" s="30"/>
      <c r="V22" s="30"/>
      <c r="W22" s="30"/>
      <c r="X22" s="30"/>
      <c r="Y22" s="30"/>
      <c r="Z22" s="30"/>
      <c r="AA22" s="30"/>
      <c r="AB22" s="30"/>
      <c r="AI22" s="2"/>
    </row>
    <row r="23" spans="1:35" ht="83.25" customHeight="1" x14ac:dyDescent="0.35">
      <c r="A23" s="116" t="s">
        <v>65</v>
      </c>
      <c r="B23" s="115" t="s">
        <v>34</v>
      </c>
      <c r="C23" s="90">
        <v>616574.41</v>
      </c>
      <c r="D23" s="90">
        <v>1649196.3</v>
      </c>
      <c r="E23" s="33">
        <v>0</v>
      </c>
      <c r="F23" s="90">
        <v>616574.41</v>
      </c>
      <c r="G23" s="90">
        <v>1649196.3</v>
      </c>
      <c r="H23" s="33">
        <v>0</v>
      </c>
      <c r="I23" s="31">
        <f t="shared" si="3"/>
        <v>2197797.5886999997</v>
      </c>
      <c r="J23" s="107">
        <v>0.97</v>
      </c>
      <c r="K23" s="90">
        <f>400392.34+143775.96</f>
        <v>544168.30000000005</v>
      </c>
      <c r="L23" s="94">
        <f t="shared" si="2"/>
        <v>0.24016918287376046</v>
      </c>
      <c r="M23" s="113">
        <v>1</v>
      </c>
      <c r="N23" s="113">
        <v>0</v>
      </c>
      <c r="O23" s="113">
        <v>1</v>
      </c>
      <c r="P23" s="113">
        <v>0</v>
      </c>
      <c r="Q23" s="113">
        <v>751</v>
      </c>
      <c r="R23" s="113">
        <v>0</v>
      </c>
      <c r="S23" s="114" t="s">
        <v>67</v>
      </c>
      <c r="U23" s="30"/>
      <c r="V23" s="30"/>
      <c r="W23" s="30"/>
      <c r="X23" s="30"/>
      <c r="Y23" s="30"/>
      <c r="Z23" s="30"/>
      <c r="AA23" s="30"/>
      <c r="AB23" s="30"/>
      <c r="AI23" s="2"/>
    </row>
    <row r="24" spans="1:35" ht="69.75" customHeight="1" x14ac:dyDescent="0.35">
      <c r="A24" s="91" t="s">
        <v>66</v>
      </c>
      <c r="B24" s="105" t="s">
        <v>35</v>
      </c>
      <c r="C24" s="102">
        <v>317765.24</v>
      </c>
      <c r="D24" s="102">
        <v>259989.75</v>
      </c>
      <c r="E24" s="37">
        <v>0</v>
      </c>
      <c r="F24" s="102">
        <v>317765.24</v>
      </c>
      <c r="G24" s="102">
        <v>259989.75</v>
      </c>
      <c r="H24" s="37">
        <v>0</v>
      </c>
      <c r="I24" s="31">
        <f t="shared" si="3"/>
        <v>577754.99</v>
      </c>
      <c r="J24" s="111">
        <v>1</v>
      </c>
      <c r="K24" s="102">
        <f>140321.34+305715.15</f>
        <v>446036.49</v>
      </c>
      <c r="L24" s="94">
        <f t="shared" ref="L24:L25" si="4">K24/(F24+G24+H24)</f>
        <v>0.77201668132714873</v>
      </c>
      <c r="M24" s="38">
        <v>1</v>
      </c>
      <c r="N24" s="38">
        <v>1</v>
      </c>
      <c r="O24" s="38">
        <v>1</v>
      </c>
      <c r="P24" s="38">
        <v>1</v>
      </c>
      <c r="Q24" s="38">
        <v>1886</v>
      </c>
      <c r="R24" s="38">
        <v>0</v>
      </c>
      <c r="S24" s="36" t="s">
        <v>68</v>
      </c>
      <c r="U24" s="30"/>
      <c r="V24" s="30"/>
      <c r="W24" s="30"/>
      <c r="X24" s="30"/>
      <c r="Y24" s="30"/>
      <c r="Z24" s="30"/>
      <c r="AA24" s="30"/>
      <c r="AB24" s="30"/>
      <c r="AI24" s="2"/>
    </row>
    <row r="25" spans="1:35" ht="90" x14ac:dyDescent="0.35">
      <c r="A25" s="91" t="s">
        <v>60</v>
      </c>
      <c r="B25" s="106" t="s">
        <v>36</v>
      </c>
      <c r="C25" s="93">
        <v>459545.46</v>
      </c>
      <c r="D25" s="93">
        <v>459545.45</v>
      </c>
      <c r="E25" s="37">
        <v>0</v>
      </c>
      <c r="F25" s="93">
        <v>459545.46</v>
      </c>
      <c r="G25" s="93">
        <v>459545.45</v>
      </c>
      <c r="H25" s="39">
        <v>0</v>
      </c>
      <c r="I25" s="31">
        <f t="shared" ref="I25" si="5">(F25+G25+H25)*J25</f>
        <v>919090.91</v>
      </c>
      <c r="J25" s="112">
        <v>1</v>
      </c>
      <c r="K25" s="93">
        <f>56193.42+250141.41+405687.12+98750.19</f>
        <v>810772.1399999999</v>
      </c>
      <c r="L25" s="94">
        <f t="shared" si="4"/>
        <v>0.88214574986929184</v>
      </c>
      <c r="M25" s="40">
        <v>1</v>
      </c>
      <c r="N25" s="40">
        <v>1</v>
      </c>
      <c r="O25" s="40">
        <v>3</v>
      </c>
      <c r="P25" s="40">
        <v>3</v>
      </c>
      <c r="Q25" s="40">
        <v>2306</v>
      </c>
      <c r="R25" s="40">
        <v>0</v>
      </c>
      <c r="S25" s="41" t="s">
        <v>61</v>
      </c>
      <c r="U25" s="30"/>
      <c r="V25" s="30"/>
      <c r="W25" s="30"/>
      <c r="X25" s="30"/>
      <c r="Y25" s="30"/>
      <c r="Z25" s="30"/>
      <c r="AA25" s="30"/>
      <c r="AB25" s="30"/>
      <c r="AI25" s="2"/>
    </row>
    <row r="26" spans="1:35" ht="6" customHeight="1" x14ac:dyDescent="0.35">
      <c r="A26" s="42"/>
      <c r="B26" s="43"/>
      <c r="C26" s="44"/>
      <c r="D26" s="44"/>
      <c r="E26" s="44"/>
      <c r="F26" s="44"/>
      <c r="G26" s="44"/>
      <c r="H26" s="44"/>
      <c r="I26" s="45"/>
      <c r="J26" s="108"/>
      <c r="K26" s="83"/>
      <c r="L26" s="46"/>
      <c r="M26" s="47"/>
      <c r="N26" s="47"/>
      <c r="O26" s="47"/>
      <c r="P26" s="47"/>
      <c r="Q26" s="47"/>
      <c r="R26" s="47"/>
      <c r="S26" s="48"/>
      <c r="U26" s="49"/>
      <c r="V26" s="49"/>
      <c r="W26" s="49"/>
      <c r="X26" s="49"/>
      <c r="Y26" s="50"/>
    </row>
    <row r="27" spans="1:35" ht="46.5" customHeight="1" x14ac:dyDescent="0.35">
      <c r="A27" s="51" t="s">
        <v>37</v>
      </c>
      <c r="B27" s="52" t="s">
        <v>38</v>
      </c>
      <c r="C27" s="53">
        <v>701840</v>
      </c>
      <c r="D27" s="53">
        <v>701840</v>
      </c>
      <c r="E27" s="33">
        <v>0</v>
      </c>
      <c r="F27" s="53">
        <v>701840</v>
      </c>
      <c r="G27" s="53">
        <v>701840</v>
      </c>
      <c r="H27" s="33">
        <v>0</v>
      </c>
      <c r="I27" s="33">
        <f>(F27+G27+H27)*J27</f>
        <v>1291385.6000000001</v>
      </c>
      <c r="J27" s="54">
        <v>0.92</v>
      </c>
      <c r="K27" s="33">
        <f>9020+8580+10120+2420+4620+5390+9843.18+4620+4400+167686.58+3006.72+4840+11528.08+57420+143288.54+4400+64790.35+5482.1+2192.4+3520+5390+3074+5510+5486.8+69241.63+143288.54+2310</f>
        <v>761468.92</v>
      </c>
      <c r="L27" s="95">
        <f>K27/(F27+G27+H27)</f>
        <v>0.5424804228884077</v>
      </c>
      <c r="M27" s="109"/>
      <c r="N27" s="19"/>
      <c r="O27" s="35"/>
      <c r="P27" s="19"/>
      <c r="Q27" s="19"/>
      <c r="R27" s="19"/>
      <c r="S27" s="36" t="s">
        <v>72</v>
      </c>
      <c r="U27" s="49"/>
      <c r="V27" s="49"/>
      <c r="W27" s="49"/>
      <c r="X27" s="49"/>
      <c r="Y27" s="50"/>
      <c r="Z27" s="55"/>
      <c r="AA27" s="55"/>
      <c r="AB27" s="55"/>
      <c r="AC27" s="56"/>
      <c r="AD27" s="56"/>
      <c r="AE27" s="57"/>
    </row>
    <row r="28" spans="1:35" ht="50.45" customHeight="1" x14ac:dyDescent="0.35">
      <c r="A28" s="51" t="s">
        <v>39</v>
      </c>
      <c r="B28" s="52" t="s">
        <v>38</v>
      </c>
      <c r="C28" s="53">
        <v>507008</v>
      </c>
      <c r="D28" s="53">
        <v>507008</v>
      </c>
      <c r="E28" s="33">
        <v>0</v>
      </c>
      <c r="F28" s="53">
        <v>507008</v>
      </c>
      <c r="G28" s="53">
        <v>507008</v>
      </c>
      <c r="H28" s="33">
        <v>0</v>
      </c>
      <c r="I28" s="33">
        <f>(F28+G28+H28)*J28</f>
        <v>932894.72000000009</v>
      </c>
      <c r="J28" s="54">
        <v>0.92</v>
      </c>
      <c r="K28" s="33">
        <f>9140.8+14960+13585+9240+3740+5830+15895+10068.8+11000+49996+129783.46+59995.2+13090+1320+7308+147835.04+4400+6820</f>
        <v>514007.30000000005</v>
      </c>
      <c r="L28" s="95">
        <f>K28/(F28+G28+H28)</f>
        <v>0.50690255380585714</v>
      </c>
      <c r="M28" s="109"/>
      <c r="N28" s="59"/>
      <c r="O28" s="35"/>
      <c r="P28" s="19"/>
      <c r="Q28" s="19"/>
      <c r="R28" s="19"/>
      <c r="S28" s="36" t="s">
        <v>72</v>
      </c>
      <c r="U28" s="49"/>
      <c r="V28" s="49"/>
      <c r="W28" s="49"/>
      <c r="X28" s="49"/>
      <c r="Y28" s="50"/>
      <c r="Z28" s="55"/>
      <c r="AA28" s="55"/>
      <c r="AB28" s="55"/>
    </row>
    <row r="29" spans="1:35" ht="27.6" customHeight="1" x14ac:dyDescent="0.35">
      <c r="A29" s="51" t="s">
        <v>40</v>
      </c>
      <c r="B29" s="52" t="s">
        <v>41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54">
        <v>0</v>
      </c>
      <c r="K29" s="33">
        <v>0</v>
      </c>
      <c r="L29" s="54">
        <v>0</v>
      </c>
      <c r="M29" s="35"/>
      <c r="N29" s="59"/>
      <c r="O29" s="35"/>
      <c r="P29" s="19"/>
      <c r="Q29" s="19"/>
      <c r="R29" s="19"/>
      <c r="S29" s="60"/>
      <c r="U29" s="49"/>
      <c r="V29" s="49"/>
      <c r="W29" s="49"/>
      <c r="X29" s="49"/>
      <c r="Y29" s="50"/>
      <c r="Z29" s="55"/>
      <c r="AA29" s="55"/>
      <c r="AB29" s="55"/>
    </row>
    <row r="30" spans="1:35" ht="40.15" customHeight="1" x14ac:dyDescent="0.35">
      <c r="A30" s="51" t="s">
        <v>42</v>
      </c>
      <c r="B30" s="52" t="s">
        <v>38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54">
        <v>0</v>
      </c>
      <c r="K30" s="33">
        <v>0</v>
      </c>
      <c r="L30" s="54">
        <v>0</v>
      </c>
      <c r="M30" s="35"/>
      <c r="N30" s="59"/>
      <c r="O30" s="35"/>
      <c r="P30" s="19"/>
      <c r="Q30" s="19"/>
      <c r="R30" s="19"/>
      <c r="S30" s="60"/>
      <c r="U30" s="49"/>
      <c r="V30" s="49"/>
      <c r="W30" s="49"/>
      <c r="X30" s="49"/>
      <c r="Y30" s="50"/>
      <c r="Z30" s="55"/>
      <c r="AA30" s="55"/>
      <c r="AB30" s="55"/>
    </row>
    <row r="31" spans="1:35" ht="26.45" customHeight="1" x14ac:dyDescent="0.35">
      <c r="A31" s="51" t="s">
        <v>43</v>
      </c>
      <c r="B31" s="52" t="s">
        <v>44</v>
      </c>
      <c r="C31" s="58">
        <v>0</v>
      </c>
      <c r="D31" s="58">
        <v>0</v>
      </c>
      <c r="E31" s="33">
        <v>0</v>
      </c>
      <c r="F31" s="58">
        <v>0</v>
      </c>
      <c r="G31" s="58">
        <v>0</v>
      </c>
      <c r="H31" s="33">
        <v>0</v>
      </c>
      <c r="I31" s="58">
        <v>0</v>
      </c>
      <c r="J31" s="54">
        <v>0</v>
      </c>
      <c r="K31" s="58">
        <v>0</v>
      </c>
      <c r="L31" s="101">
        <v>0</v>
      </c>
      <c r="M31" s="35"/>
      <c r="N31" s="59"/>
      <c r="O31" s="35"/>
      <c r="P31" s="19"/>
      <c r="Q31" s="19"/>
      <c r="R31" s="19"/>
      <c r="S31" s="61"/>
      <c r="U31" s="49"/>
      <c r="V31" s="49"/>
      <c r="W31" s="49"/>
      <c r="X31" s="49"/>
      <c r="Y31" s="50"/>
      <c r="Z31" s="55"/>
      <c r="AA31" s="55"/>
      <c r="AB31" s="55"/>
    </row>
    <row r="32" spans="1:35" ht="23.25" customHeight="1" x14ac:dyDescent="0.35">
      <c r="A32" s="132" t="s">
        <v>45</v>
      </c>
      <c r="B32" s="132"/>
      <c r="C32" s="84">
        <f>SUM(C27:C31)</f>
        <v>1208848</v>
      </c>
      <c r="D32" s="84">
        <f>SUM(D27:D31)</f>
        <v>1208848</v>
      </c>
      <c r="E32" s="84">
        <f t="shared" ref="E32" si="6">SUM(E27:E31)</f>
        <v>0</v>
      </c>
      <c r="F32" s="84">
        <f>SUM(F27:F31)</f>
        <v>1208848</v>
      </c>
      <c r="G32" s="84">
        <f>SUM(G27:G31)</f>
        <v>1208848</v>
      </c>
      <c r="H32" s="84">
        <f t="shared" ref="H32" si="7">SUM(H27:H31)</f>
        <v>0</v>
      </c>
      <c r="I32" s="84">
        <f>I27+I28+I29+I30+I31</f>
        <v>2224280.3200000003</v>
      </c>
      <c r="J32" s="96">
        <f>I32/(F32+G32+H32)</f>
        <v>0.92000000000000015</v>
      </c>
      <c r="K32" s="84">
        <f>K27+K28+K29+K30+K31</f>
        <v>1275476.2200000002</v>
      </c>
      <c r="L32" s="96">
        <f>K32/(F32+G32)</f>
        <v>0.5275585598851138</v>
      </c>
      <c r="M32" s="62"/>
      <c r="N32" s="62"/>
      <c r="O32" s="62"/>
      <c r="P32" s="62"/>
      <c r="Q32" s="62"/>
      <c r="R32" s="62"/>
      <c r="S32" s="62"/>
      <c r="T32" s="63"/>
      <c r="U32" s="64"/>
      <c r="V32" s="64"/>
      <c r="W32" s="64"/>
      <c r="X32" s="64"/>
      <c r="Y32" s="65"/>
    </row>
    <row r="33" spans="1:19" ht="3" customHeight="1" x14ac:dyDescent="0.35">
      <c r="A33" s="66"/>
      <c r="B33" s="66"/>
      <c r="C33" s="85"/>
      <c r="D33" s="85"/>
      <c r="E33" s="86"/>
      <c r="F33" s="87"/>
      <c r="G33" s="87"/>
      <c r="H33" s="87"/>
      <c r="I33" s="87"/>
      <c r="J33" s="88"/>
      <c r="K33" s="89"/>
      <c r="L33" s="89"/>
      <c r="M33" s="67"/>
      <c r="N33" s="67"/>
      <c r="O33" s="67"/>
      <c r="P33" s="67"/>
      <c r="Q33" s="67"/>
      <c r="R33" s="67"/>
      <c r="S33" s="67"/>
    </row>
    <row r="34" spans="1:19" ht="24" customHeight="1" x14ac:dyDescent="0.35">
      <c r="A34" s="132" t="s">
        <v>46</v>
      </c>
      <c r="B34" s="132"/>
      <c r="C34" s="84">
        <f>SUM(C16:C25)+C32</f>
        <v>24805301</v>
      </c>
      <c r="D34" s="84">
        <f>SUM(D16:D25)+D32</f>
        <v>21584711</v>
      </c>
      <c r="E34" s="84">
        <f>SUM(E16:E25)+E32</f>
        <v>0</v>
      </c>
      <c r="F34" s="84">
        <f>SUM(F16:F31)</f>
        <v>21290812.289999999</v>
      </c>
      <c r="G34" s="84">
        <f t="shared" ref="G34:H34" si="8">SUM(G16:G31)</f>
        <v>19066706.140000001</v>
      </c>
      <c r="H34" s="84">
        <f t="shared" si="8"/>
        <v>0</v>
      </c>
      <c r="I34" s="97">
        <f>SUM(I16:I25)+I32</f>
        <v>29215372.709599998</v>
      </c>
      <c r="J34" s="98">
        <f>I34/(F34+G34)</f>
        <v>0.72391400279662832</v>
      </c>
      <c r="K34" s="97">
        <f>SUM(K16:K25)+K32</f>
        <v>17563618.080000002</v>
      </c>
      <c r="L34" s="98">
        <f>K34/(F34+G34)</f>
        <v>0.43520064571026701</v>
      </c>
      <c r="M34" s="62">
        <f>SUM(M16:M25)</f>
        <v>8</v>
      </c>
      <c r="N34" s="62">
        <f>SUM(N16:N25)</f>
        <v>2</v>
      </c>
      <c r="O34" s="62">
        <f>SUM(O16:O25)</f>
        <v>10</v>
      </c>
      <c r="P34" s="62">
        <f>SUM(P16:P25)</f>
        <v>4</v>
      </c>
      <c r="Q34" s="62">
        <f>SUM(Q16:Q33)</f>
        <v>8979</v>
      </c>
      <c r="R34" s="62">
        <f>SUM(R16:R33)</f>
        <v>0</v>
      </c>
      <c r="S34" s="62"/>
    </row>
    <row r="35" spans="1:19" s="72" customFormat="1" ht="16.5" customHeight="1" thickBot="1" x14ac:dyDescent="0.4">
      <c r="A35" s="68"/>
      <c r="B35" s="68"/>
      <c r="C35" s="69"/>
      <c r="D35" s="69"/>
      <c r="E35" s="69"/>
      <c r="F35" s="69"/>
      <c r="G35" s="69"/>
      <c r="H35" s="69"/>
      <c r="I35" s="71"/>
      <c r="J35" s="70"/>
      <c r="K35" s="69"/>
      <c r="L35" s="70"/>
      <c r="M35" s="71"/>
      <c r="N35" s="71"/>
      <c r="O35" s="71"/>
      <c r="P35" s="71"/>
      <c r="Q35" s="71"/>
      <c r="R35" s="71"/>
      <c r="S35" s="71"/>
    </row>
    <row r="36" spans="1:19" ht="21" customHeight="1" thickBot="1" x14ac:dyDescent="0.4">
      <c r="A36" s="141" t="s">
        <v>47</v>
      </c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3"/>
    </row>
    <row r="37" spans="1:19" x14ac:dyDescent="0.35">
      <c r="A37" s="73" t="s">
        <v>71</v>
      </c>
      <c r="B37" s="144" t="s">
        <v>82</v>
      </c>
      <c r="C37" s="145"/>
      <c r="D37" s="145"/>
      <c r="E37" s="75"/>
      <c r="F37" s="76"/>
      <c r="G37" s="76"/>
      <c r="H37" s="77"/>
      <c r="I37" s="74"/>
      <c r="J37" s="78"/>
      <c r="K37" s="79"/>
      <c r="L37" s="78"/>
      <c r="M37" s="78"/>
      <c r="N37" s="78"/>
      <c r="O37" s="78"/>
      <c r="P37" s="78"/>
      <c r="Q37" s="77"/>
      <c r="R37" s="78"/>
      <c r="S37" s="78"/>
    </row>
    <row r="38" spans="1:19" x14ac:dyDescent="0.35">
      <c r="A38" s="73"/>
      <c r="B38" s="73"/>
      <c r="C38" s="100"/>
      <c r="D38" s="100"/>
      <c r="E38" s="75"/>
      <c r="F38" s="76"/>
      <c r="G38" s="76"/>
      <c r="H38" s="77"/>
      <c r="I38" s="100"/>
      <c r="J38" s="78"/>
      <c r="K38" s="79"/>
      <c r="L38" s="78"/>
      <c r="M38" s="78"/>
      <c r="N38" s="78"/>
      <c r="O38" s="78"/>
      <c r="P38" s="78"/>
      <c r="Q38" s="77"/>
      <c r="R38" s="78"/>
      <c r="S38" s="78"/>
    </row>
    <row r="39" spans="1:19" x14ac:dyDescent="0.35">
      <c r="A39" s="73"/>
      <c r="B39" s="73"/>
      <c r="C39" s="100"/>
      <c r="D39" s="100"/>
      <c r="E39" s="75"/>
      <c r="F39" s="76"/>
      <c r="G39" s="76"/>
      <c r="H39" s="77"/>
      <c r="I39" s="100"/>
      <c r="J39" s="78"/>
      <c r="K39" s="79"/>
      <c r="L39" s="78"/>
      <c r="M39" s="78"/>
      <c r="N39" s="78"/>
      <c r="O39" s="78"/>
      <c r="P39" s="78"/>
      <c r="Q39" s="77"/>
      <c r="R39" s="78"/>
      <c r="S39" s="78"/>
    </row>
    <row r="40" spans="1:19" x14ac:dyDescent="0.35">
      <c r="A40" s="73"/>
      <c r="B40" s="73"/>
      <c r="C40" s="100"/>
      <c r="D40" s="100"/>
      <c r="E40" s="75"/>
      <c r="F40" s="76"/>
      <c r="G40" s="76"/>
      <c r="H40" s="77"/>
      <c r="I40" s="100"/>
      <c r="J40" s="78"/>
      <c r="K40" s="79"/>
      <c r="L40" s="78"/>
      <c r="M40" s="78"/>
      <c r="N40" s="78"/>
      <c r="O40" s="78"/>
      <c r="P40" s="78"/>
      <c r="Q40" s="77"/>
      <c r="R40" s="78"/>
      <c r="S40" s="78"/>
    </row>
    <row r="41" spans="1:19" x14ac:dyDescent="0.35">
      <c r="A41" s="73"/>
      <c r="B41" s="73"/>
      <c r="C41" s="100"/>
      <c r="D41" s="100"/>
      <c r="E41" s="75"/>
      <c r="F41" s="76"/>
      <c r="G41" s="76"/>
      <c r="H41" s="77"/>
      <c r="I41" s="100"/>
      <c r="J41" s="78"/>
      <c r="K41" s="79"/>
      <c r="L41" s="78"/>
      <c r="M41" s="78"/>
      <c r="N41" s="78"/>
      <c r="O41" s="78"/>
      <c r="P41" s="78"/>
      <c r="Q41" s="77"/>
      <c r="R41" s="78"/>
      <c r="S41" s="78"/>
    </row>
    <row r="42" spans="1:19" x14ac:dyDescent="0.35">
      <c r="A42" s="73"/>
      <c r="B42" s="73"/>
      <c r="C42" s="100"/>
      <c r="D42" s="100"/>
      <c r="E42" s="75"/>
      <c r="F42" s="76"/>
      <c r="G42" s="76"/>
      <c r="H42" s="77"/>
      <c r="I42" s="100"/>
      <c r="J42" s="78"/>
      <c r="K42" s="79"/>
      <c r="L42" s="78"/>
      <c r="M42" s="78"/>
      <c r="N42" s="78"/>
      <c r="O42" s="78"/>
      <c r="P42" s="78"/>
      <c r="Q42" s="77"/>
      <c r="R42" s="78"/>
      <c r="S42" s="78"/>
    </row>
    <row r="43" spans="1:19" x14ac:dyDescent="0.35">
      <c r="A43" s="73"/>
      <c r="B43" s="73"/>
      <c r="C43" s="100"/>
      <c r="D43" s="100"/>
      <c r="E43" s="75"/>
      <c r="F43" s="76"/>
      <c r="G43" s="76"/>
      <c r="H43" s="77"/>
      <c r="I43" s="100"/>
      <c r="J43" s="78"/>
      <c r="K43" s="79"/>
      <c r="L43" s="78"/>
      <c r="M43" s="78"/>
      <c r="N43" s="78"/>
      <c r="O43" s="78"/>
      <c r="P43" s="78"/>
      <c r="Q43" s="77"/>
      <c r="R43" s="78"/>
      <c r="S43" s="78"/>
    </row>
    <row r="44" spans="1:19" x14ac:dyDescent="0.35">
      <c r="A44" s="73"/>
      <c r="B44" s="73"/>
      <c r="C44" s="100"/>
      <c r="D44" s="100"/>
      <c r="E44" s="75"/>
      <c r="F44" s="76"/>
      <c r="G44" s="76"/>
      <c r="H44" s="77"/>
      <c r="I44" s="100"/>
      <c r="J44" s="78"/>
      <c r="K44" s="79"/>
      <c r="L44" s="78"/>
      <c r="M44" s="78"/>
      <c r="N44" s="78"/>
      <c r="O44" s="78"/>
      <c r="P44" s="78"/>
      <c r="Q44" s="77"/>
      <c r="R44" s="78"/>
      <c r="S44" s="78"/>
    </row>
    <row r="45" spans="1:19" x14ac:dyDescent="0.35">
      <c r="A45" s="73"/>
      <c r="B45" s="73"/>
      <c r="C45" s="100"/>
      <c r="D45" s="100"/>
      <c r="E45" s="75"/>
      <c r="F45" s="76"/>
      <c r="G45" s="76"/>
      <c r="H45" s="77"/>
      <c r="I45" s="100"/>
      <c r="J45" s="78"/>
      <c r="K45" s="79"/>
      <c r="L45" s="78"/>
      <c r="M45" s="78"/>
      <c r="N45" s="78"/>
      <c r="O45" s="78"/>
      <c r="P45" s="78"/>
      <c r="Q45" s="77"/>
      <c r="R45" s="78"/>
      <c r="S45" s="78"/>
    </row>
    <row r="46" spans="1:19" x14ac:dyDescent="0.35">
      <c r="A46" s="73"/>
      <c r="B46" s="73"/>
      <c r="C46" s="100"/>
      <c r="D46" s="100"/>
      <c r="E46" s="75"/>
      <c r="F46" s="76"/>
      <c r="G46" s="76"/>
      <c r="H46" s="77"/>
      <c r="I46" s="100"/>
      <c r="J46" s="78"/>
      <c r="K46" s="79"/>
      <c r="L46" s="78"/>
      <c r="M46" s="78"/>
      <c r="N46" s="78"/>
      <c r="O46" s="78"/>
      <c r="P46" s="78"/>
      <c r="Q46" s="77"/>
      <c r="R46" s="78"/>
      <c r="S46" s="78"/>
    </row>
    <row r="47" spans="1:19" x14ac:dyDescent="0.35">
      <c r="A47" s="80"/>
      <c r="B47" s="73"/>
      <c r="C47" s="79"/>
      <c r="D47" s="79"/>
      <c r="E47" s="75"/>
      <c r="F47" s="76"/>
      <c r="G47" s="76"/>
      <c r="H47" s="77"/>
      <c r="I47" s="76"/>
      <c r="J47" s="78"/>
      <c r="K47" s="78"/>
      <c r="L47" s="78"/>
      <c r="M47" s="78"/>
      <c r="N47" s="78"/>
      <c r="O47" s="78"/>
      <c r="P47" s="78"/>
      <c r="Q47" s="78"/>
      <c r="R47" s="78"/>
      <c r="S47" s="78"/>
    </row>
    <row r="48" spans="1:19" x14ac:dyDescent="0.35">
      <c r="A48" s="124"/>
      <c r="B48" s="124"/>
      <c r="C48" s="75"/>
      <c r="D48" s="124" t="s">
        <v>48</v>
      </c>
      <c r="E48" s="124"/>
      <c r="F48" s="124"/>
      <c r="G48" s="124"/>
      <c r="H48" s="124"/>
      <c r="I48" s="77"/>
      <c r="K48" s="124" t="s">
        <v>49</v>
      </c>
      <c r="L48" s="124"/>
      <c r="M48" s="124"/>
      <c r="N48" s="124"/>
      <c r="O48" s="124"/>
      <c r="P48" s="124"/>
      <c r="Q48" s="124"/>
      <c r="R48" s="4"/>
    </row>
    <row r="49" spans="1:19" x14ac:dyDescent="0.35">
      <c r="A49" s="124"/>
      <c r="B49" s="124"/>
      <c r="C49" s="75"/>
      <c r="D49" s="124" t="s">
        <v>50</v>
      </c>
      <c r="E49" s="124"/>
      <c r="F49" s="124"/>
      <c r="G49" s="124"/>
      <c r="H49" s="124"/>
      <c r="I49" s="77"/>
      <c r="K49" s="124" t="s">
        <v>51</v>
      </c>
      <c r="L49" s="124"/>
      <c r="M49" s="124"/>
      <c r="N49" s="124"/>
      <c r="O49" s="124"/>
      <c r="P49" s="124"/>
      <c r="Q49" s="124"/>
      <c r="R49" s="4"/>
    </row>
    <row r="50" spans="1:19" x14ac:dyDescent="0.35">
      <c r="A50" s="4"/>
      <c r="B50" s="4"/>
      <c r="C50" s="75"/>
      <c r="D50" s="75"/>
      <c r="E50" s="4"/>
      <c r="F50" s="4"/>
      <c r="G50" s="4"/>
      <c r="H50" s="77"/>
      <c r="I50" s="77"/>
      <c r="K50" s="4"/>
      <c r="L50" s="4"/>
      <c r="M50" s="4"/>
      <c r="N50" s="4"/>
      <c r="O50" s="4"/>
      <c r="P50" s="4"/>
      <c r="Q50" s="4"/>
      <c r="R50" s="4"/>
    </row>
    <row r="51" spans="1:19" x14ac:dyDescent="0.35">
      <c r="A51" s="11"/>
      <c r="C51" s="75"/>
      <c r="D51" s="81"/>
      <c r="H51" s="77"/>
      <c r="I51" s="77"/>
    </row>
    <row r="52" spans="1:19" x14ac:dyDescent="0.35">
      <c r="C52" s="75"/>
      <c r="D52" s="146"/>
      <c r="E52" s="146"/>
      <c r="F52" s="146"/>
      <c r="G52" s="146"/>
      <c r="H52" s="77"/>
      <c r="I52" s="77"/>
    </row>
    <row r="53" spans="1:19" x14ac:dyDescent="0.35">
      <c r="A53" s="124"/>
      <c r="B53" s="124"/>
      <c r="C53" s="75"/>
      <c r="D53" s="147" t="s">
        <v>77</v>
      </c>
      <c r="E53" s="147"/>
      <c r="F53" s="147"/>
      <c r="G53" s="147"/>
      <c r="H53" s="147"/>
      <c r="I53" s="77"/>
      <c r="K53" s="148" t="s">
        <v>76</v>
      </c>
      <c r="L53" s="148"/>
      <c r="M53" s="148"/>
      <c r="N53" s="148"/>
      <c r="O53" s="148"/>
      <c r="P53" s="148"/>
      <c r="Q53" s="148"/>
      <c r="R53" s="4"/>
    </row>
    <row r="54" spans="1:19" ht="31.5" customHeight="1" x14ac:dyDescent="0.35">
      <c r="A54" s="124"/>
      <c r="B54" s="124"/>
      <c r="C54" s="75"/>
      <c r="D54" s="149" t="s">
        <v>75</v>
      </c>
      <c r="E54" s="149"/>
      <c r="F54" s="149"/>
      <c r="G54" s="149"/>
      <c r="H54" s="149"/>
      <c r="I54" s="77"/>
      <c r="J54" s="82"/>
      <c r="K54" s="149" t="s">
        <v>52</v>
      </c>
      <c r="L54" s="124"/>
      <c r="M54" s="124"/>
      <c r="N54" s="124"/>
      <c r="O54" s="124"/>
      <c r="P54" s="124"/>
      <c r="Q54" s="124"/>
      <c r="R54" s="82"/>
      <c r="S54" s="82"/>
    </row>
    <row r="55" spans="1:19" x14ac:dyDescent="0.35">
      <c r="A55" s="73"/>
      <c r="B55" s="73"/>
      <c r="C55" s="75"/>
      <c r="D55" s="75"/>
      <c r="E55" s="75"/>
      <c r="F55" s="77"/>
      <c r="G55" s="77"/>
      <c r="H55" s="77"/>
      <c r="J55" s="78"/>
      <c r="K55" s="78"/>
      <c r="L55" s="78"/>
      <c r="M55" s="78"/>
      <c r="N55" s="78"/>
      <c r="O55" s="78"/>
      <c r="P55" s="78"/>
      <c r="Q55" s="78"/>
      <c r="R55" s="78"/>
      <c r="S55" s="78"/>
    </row>
    <row r="56" spans="1:19" x14ac:dyDescent="0.35">
      <c r="A56" s="124"/>
      <c r="B56" s="124"/>
      <c r="C56" s="82"/>
      <c r="D56" s="124"/>
      <c r="E56" s="124"/>
      <c r="F56" s="124"/>
      <c r="G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</row>
  </sheetData>
  <mergeCells count="52">
    <mergeCell ref="A49:B49"/>
    <mergeCell ref="D49:H49"/>
    <mergeCell ref="K49:Q49"/>
    <mergeCell ref="A56:B56"/>
    <mergeCell ref="D56:G56"/>
    <mergeCell ref="J56:S56"/>
    <mergeCell ref="D52:G52"/>
    <mergeCell ref="A53:B53"/>
    <mergeCell ref="D53:H53"/>
    <mergeCell ref="K53:Q53"/>
    <mergeCell ref="A54:B54"/>
    <mergeCell ref="D54:H54"/>
    <mergeCell ref="K54:Q54"/>
    <mergeCell ref="A14:B14"/>
    <mergeCell ref="A34:B34"/>
    <mergeCell ref="A36:S36"/>
    <mergeCell ref="A48:B48"/>
    <mergeCell ref="D48:H48"/>
    <mergeCell ref="K48:Q48"/>
    <mergeCell ref="B37:D37"/>
    <mergeCell ref="X15:Y15"/>
    <mergeCell ref="AA15:AB15"/>
    <mergeCell ref="A32:B32"/>
    <mergeCell ref="M9:R9"/>
    <mergeCell ref="S9:S12"/>
    <mergeCell ref="M10:N11"/>
    <mergeCell ref="O10:P11"/>
    <mergeCell ref="Q10:R11"/>
    <mergeCell ref="A11:A12"/>
    <mergeCell ref="C11:C12"/>
    <mergeCell ref="D11:D12"/>
    <mergeCell ref="E11:E12"/>
    <mergeCell ref="F11:F12"/>
    <mergeCell ref="A9:A10"/>
    <mergeCell ref="B9:B12"/>
    <mergeCell ref="C9:E10"/>
    <mergeCell ref="F9:H10"/>
    <mergeCell ref="I9:J10"/>
    <mergeCell ref="K9:L10"/>
    <mergeCell ref="G11:G12"/>
    <mergeCell ref="H11:H12"/>
    <mergeCell ref="I11:I12"/>
    <mergeCell ref="J11:J12"/>
    <mergeCell ref="K11:K12"/>
    <mergeCell ref="L11:L12"/>
    <mergeCell ref="O7:Q7"/>
    <mergeCell ref="R7:S7"/>
    <mergeCell ref="A1:S1"/>
    <mergeCell ref="A2:S2"/>
    <mergeCell ref="A3:S3"/>
    <mergeCell ref="A4:S4"/>
    <mergeCell ref="A5:S5"/>
  </mergeCells>
  <printOptions horizontalCentered="1"/>
  <pageMargins left="0.19685039370078741" right="0.11811023622047245" top="0.39370078740157483" bottom="0.39370078740157483" header="0.15748031496062992" footer="0.19685039370078741"/>
  <pageSetup scale="50" orientation="landscape" r:id="rId1"/>
  <headerFooter alignWithMargins="0">
    <oddFooter>&amp;C&amp;"Montserrat,Normal"&amp;9HOJA &amp;P DE  &amp;N</oddFooter>
  </headerFooter>
  <ignoredErrors>
    <ignoredError sqref="J32 J3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</vt:lpstr>
      <vt:lpstr>NOV!Área_de_impresión</vt:lpstr>
      <vt:lpstr>NOV!Títulos_a_imprimir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Dominguez Perez</dc:creator>
  <cp:lastModifiedBy>Angela Dominguez Perez</cp:lastModifiedBy>
  <cp:lastPrinted>2021-11-30T16:34:16Z</cp:lastPrinted>
  <dcterms:created xsi:type="dcterms:W3CDTF">2021-05-31T15:32:32Z</dcterms:created>
  <dcterms:modified xsi:type="dcterms:W3CDTF">2021-12-07T22:47:20Z</dcterms:modified>
</cp:coreProperties>
</file>